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040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C27"/>
  <c r="C28" s="1"/>
  <c r="C29" s="1"/>
  <c r="C20"/>
  <c r="C21" s="1"/>
  <c r="C22" l="1"/>
  <c r="C23" s="1"/>
  <c r="C24" s="1"/>
  <c r="C32"/>
  <c r="C33" s="1"/>
  <c r="C30"/>
  <c r="C31" s="1"/>
  <c r="C34" l="1"/>
  <c r="C35" s="1"/>
  <c r="C36" s="1"/>
  <c r="C37" s="1"/>
  <c r="C38" s="1"/>
</calcChain>
</file>

<file path=xl/sharedStrings.xml><?xml version="1.0" encoding="utf-8"?>
<sst xmlns="http://schemas.openxmlformats.org/spreadsheetml/2006/main" count="39" uniqueCount="38">
  <si>
    <t>Yearly Salary:</t>
  </si>
  <si>
    <t>Current Age:</t>
  </si>
  <si>
    <t>Target Retirement Age:</t>
  </si>
  <si>
    <t>401k Contributions Per Year:</t>
  </si>
  <si>
    <t>Company Matching 401k Rate:</t>
  </si>
  <si>
    <t>Contributions</t>
  </si>
  <si>
    <t>Name:</t>
  </si>
  <si>
    <t>Personal</t>
  </si>
  <si>
    <t>Company Match Per Year:</t>
  </si>
  <si>
    <t>Net Investment Per Year:</t>
  </si>
  <si>
    <t>Net Worth at Retirement:</t>
  </si>
  <si>
    <t>Monthly Earnings after Retirement:</t>
  </si>
  <si>
    <t>Yearly Earnings after Retirement:</t>
  </si>
  <si>
    <t>Pre-Retirement Tax Rate (Fed+State):</t>
  </si>
  <si>
    <t>Retirement Tax Rate (Fed+State):</t>
  </si>
  <si>
    <t>Monthly Earnings after Taxes:</t>
  </si>
  <si>
    <t>Investment Variables</t>
  </si>
  <si>
    <t>Pre-Retirement Rate of Return:</t>
  </si>
  <si>
    <t>Retirement Rate of Return:</t>
  </si>
  <si>
    <t>Pre-Tax Projections</t>
  </si>
  <si>
    <t>ROTH Projections</t>
  </si>
  <si>
    <t>Company Pre-Tax Match Per Year:</t>
  </si>
  <si>
    <t>Yearly ROTH Earnings after Retirement:</t>
  </si>
  <si>
    <t>Net ROTH Investment Per Year:</t>
  </si>
  <si>
    <t>Effective Yearly ROTH Contribution:</t>
  </si>
  <si>
    <t>Net Worth of ROTH at Retirement:</t>
  </si>
  <si>
    <t>Pre-Tax Investment Per Year:</t>
  </si>
  <si>
    <t>Net Worth of Pre-Tax at Retirement</t>
  </si>
  <si>
    <t>Yearly Pre-Tax Earnings after Retirement:</t>
  </si>
  <si>
    <t>Monthly Pre-Tax Earnings after Retirement:</t>
  </si>
  <si>
    <t>Monthly Pre-Tax Earnings after Taxes:</t>
  </si>
  <si>
    <t>Monthly ROTH Earnings after Taxes:</t>
  </si>
  <si>
    <t>Company Matching Max/Year (Dollars):</t>
  </si>
  <si>
    <t>Assumptions:</t>
  </si>
  <si>
    <t>Yearly Compounding</t>
  </si>
  <si>
    <t>Payments/Contributions made at end of each fiscal year</t>
  </si>
  <si>
    <t>ROTH model assumes that match is made on Pre-Tax basis</t>
  </si>
  <si>
    <t>Joe Person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</si>
</sst>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1">
    <xf numFmtId="0" fontId="0" fillId="0" borderId="0" xfId="0"/>
    <xf numFmtId="6" fontId="0" fillId="0" borderId="0" xfId="0" applyNumberFormat="1"/>
    <xf numFmtId="1" fontId="0" fillId="0" borderId="0" xfId="0" applyNumberFormat="1"/>
    <xf numFmtId="9" fontId="0" fillId="0" borderId="0" xfId="0" applyNumberFormat="1"/>
    <xf numFmtId="49" fontId="0" fillId="0" borderId="0" xfId="0" applyNumberFormat="1"/>
    <xf numFmtId="0" fontId="1" fillId="0" borderId="1" xfId="1"/>
    <xf numFmtId="8" fontId="0" fillId="0" borderId="0" xfId="0" applyNumberFormat="1"/>
    <xf numFmtId="0" fontId="0" fillId="0" borderId="0" xfId="0" applyBorder="1"/>
    <xf numFmtId="9" fontId="0" fillId="0" borderId="0" xfId="0" applyNumberFormat="1" applyBorder="1"/>
    <xf numFmtId="0" fontId="2" fillId="2" borderId="0" xfId="2"/>
    <xf numFmtId="8" fontId="2" fillId="2" borderId="0" xfId="2" applyNumberFormat="1"/>
  </cellXfs>
  <cellStyles count="3">
    <cellStyle name="Accent2" xfId="2" builtinId="33"/>
    <cellStyle name="Heading 1" xfId="1" builtinId="16"/>
    <cellStyle name="Normal" xfId="0" builtinId="0"/>
  </cellStyles>
  <dxfs count="6">
    <dxf>
      <numFmt numFmtId="12" formatCode="&quot;$&quot;#,##0.00_);[Red]\(&quot;$&quot;#,##0.00\)"/>
    </dxf>
    <dxf>
      <numFmt numFmtId="10" formatCode="&quot;$&quot;#,##0_);[Red]\(&quot;$&quot;#,##0\)"/>
    </dxf>
    <dxf>
      <numFmt numFmtId="12" formatCode="&quot;$&quot;#,##0.00_);[Red]\(&quot;$&quot;#,##0.00\)"/>
    </dxf>
    <dxf>
      <numFmt numFmtId="10" formatCode="&quot;$&quot;#,##0_);[Red]\(&quot;$&quot;#,##0\)"/>
    </dxf>
    <dxf>
      <numFmt numFmtId="10" formatCode="&quot;$&quot;#,##0_);[Red]\(&quot;$&quot;#,##0\)"/>
    </dxf>
    <dxf>
      <numFmt numFmtId="30" formatCode="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Monthly Retirement Income</c:v>
          </c:tx>
          <c:dLbls>
            <c:dLbl>
              <c:idx val="0"/>
              <c:layout>
                <c:manualLayout>
                  <c:x val="3.8861942867088127E-17"/>
                  <c:y val="8.333333333333334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8.3333333333333343E-2"/>
                </c:manualLayout>
              </c:layout>
              <c:showVal val="1"/>
            </c:dLbl>
            <c:showVal val="1"/>
          </c:dLbls>
          <c:cat>
            <c:strLit>
              <c:ptCount val="2"/>
              <c:pt idx="0">
                <c:v>Pre-Tax Investment</c:v>
              </c:pt>
              <c:pt idx="1">
                <c:v>ROTH Investment</c:v>
              </c:pt>
            </c:strLit>
          </c:cat>
          <c:val>
            <c:numRef>
              <c:f>(Sheet1!$C$24,Sheet1!$C$38)</c:f>
              <c:numCache>
                <c:formatCode>"$"#,##0.00_);[Red]\("$"#,##0.00\)</c:formatCode>
                <c:ptCount val="2"/>
                <c:pt idx="0">
                  <c:v>6557.1529173065128</c:v>
                </c:pt>
                <c:pt idx="1">
                  <c:v>5889.0396473708706</c:v>
                </c:pt>
              </c:numCache>
            </c:numRef>
          </c:val>
        </c:ser>
        <c:axId val="53167616"/>
        <c:axId val="53169152"/>
      </c:barChart>
      <c:catAx>
        <c:axId val="53167616"/>
        <c:scaling>
          <c:orientation val="minMax"/>
        </c:scaling>
        <c:axPos val="b"/>
        <c:majorTickMark val="none"/>
        <c:tickLblPos val="nextTo"/>
        <c:crossAx val="53169152"/>
        <c:crosses val="autoZero"/>
        <c:auto val="1"/>
        <c:lblAlgn val="ctr"/>
        <c:lblOffset val="100"/>
      </c:catAx>
      <c:valAx>
        <c:axId val="53169152"/>
        <c:scaling>
          <c:orientation val="minMax"/>
          <c:min val="0"/>
        </c:scaling>
        <c:axPos val="l"/>
        <c:majorGridlines/>
        <c:numFmt formatCode="&quot;$&quot;#,##0.00_);[Red]\(&quot;$&quot;#,##0.00\)" sourceLinked="1"/>
        <c:majorTickMark val="none"/>
        <c:tickLblPos val="nextTo"/>
        <c:crossAx val="5316761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v>Roth Investment Breakdown</c:v>
          </c:tx>
          <c:cat>
            <c:strLit>
              <c:ptCount val="2"/>
              <c:pt idx="0">
                <c:v>ROTH Earnings</c:v>
              </c:pt>
              <c:pt idx="1">
                <c:v>Pre-Tax (Match) Earnings</c:v>
              </c:pt>
            </c:strLit>
          </c:cat>
          <c:val>
            <c:numRef>
              <c:f>(Sheet1!$C$31,Sheet1!$C$37)</c:f>
              <c:numCache>
                <c:formatCode>"$"#,##0.00_);[Red]\("$"#,##0.00\)</c:formatCode>
                <c:ptCount val="2"/>
                <c:pt idx="0">
                  <c:v>4132.6594016637691</c:v>
                </c:pt>
                <c:pt idx="1">
                  <c:v>1756.3802457071017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8</xdr:col>
      <xdr:colOff>1171574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7</xdr:col>
      <xdr:colOff>361950</xdr:colOff>
      <xdr:row>29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Contributions" displayName="Contributions" ref="B7:C10" headerRowCount="0" totalsRowShown="0">
  <tableColumns count="2">
    <tableColumn id="1" name="Contributions"/>
    <tableColumn id="2" name="Column1"/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2:C4" headerRowCount="0" totalsRowShown="0">
  <tableColumns count="2">
    <tableColumn id="1" name="Column1"/>
    <tableColumn id="2" name="Column2" headerRowDxfId="5"/>
  </tableColumns>
  <tableStyleInfo name="TableStyleDark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13:C16" headerRowCount="0" totalsRowShown="0">
  <tableColumns count="2">
    <tableColumn id="1" name="Column1"/>
    <tableColumn id="2" name="Column2" headerRowDxfId="4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19:C24" headerRowCount="0" totalsRowShown="0">
  <tableColumns count="2">
    <tableColumn id="1" name="Column1"/>
    <tableColumn id="2" name="Column2" headerRowDxfId="3" dataDxfId="2"/>
  </tableColumns>
  <tableStyleInfo name="TableStyleDark7" showFirstColumn="0" showLastColumn="0" showRowStripes="1" showColumnStripes="0"/>
</table>
</file>

<file path=xl/tables/table5.xml><?xml version="1.0" encoding="utf-8"?>
<table xmlns="http://schemas.openxmlformats.org/spreadsheetml/2006/main" id="7" name="Table68" displayName="Table68" ref="B27:C38" headerRowCount="0" totalsRowShown="0">
  <tableColumns count="2">
    <tableColumn id="1" name="Column1"/>
    <tableColumn id="2" name="Column2" headerRowDxfId="1" dataDxfId="0"/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>
      <selection activeCell="C11" sqref="C11"/>
    </sheetView>
  </sheetViews>
  <sheetFormatPr defaultRowHeight="15"/>
  <cols>
    <col min="1" max="1" width="5.5703125" bestFit="1" customWidth="1"/>
    <col min="2" max="2" width="40.28515625" bestFit="1" customWidth="1"/>
    <col min="3" max="3" width="15.85546875" bestFit="1" customWidth="1"/>
    <col min="5" max="5" width="38.140625" bestFit="1" customWidth="1"/>
    <col min="6" max="6" width="15.85546875" bestFit="1" customWidth="1"/>
    <col min="9" max="9" width="33.140625" bestFit="1" customWidth="1"/>
    <col min="10" max="10" width="42.7109375" customWidth="1"/>
  </cols>
  <sheetData>
    <row r="1" spans="2:7" ht="20.25" thickBot="1">
      <c r="B1" s="5" t="s">
        <v>7</v>
      </c>
      <c r="C1" s="5"/>
    </row>
    <row r="2" spans="2:7" ht="15.75" thickTop="1">
      <c r="B2" t="s">
        <v>6</v>
      </c>
      <c r="C2" s="4" t="s">
        <v>37</v>
      </c>
    </row>
    <row r="3" spans="2:7">
      <c r="B3" t="s">
        <v>1</v>
      </c>
      <c r="C3" s="2">
        <v>35</v>
      </c>
    </row>
    <row r="4" spans="2:7">
      <c r="B4" t="s">
        <v>2</v>
      </c>
      <c r="C4" s="2">
        <v>65</v>
      </c>
    </row>
    <row r="6" spans="2:7" ht="20.25" thickBot="1">
      <c r="B6" s="5" t="s">
        <v>5</v>
      </c>
      <c r="C6" s="5"/>
    </row>
    <row r="7" spans="2:7" ht="15.75" thickTop="1">
      <c r="B7" t="s">
        <v>0</v>
      </c>
      <c r="C7" s="1">
        <v>50000</v>
      </c>
      <c r="G7" s="2"/>
    </row>
    <row r="8" spans="2:7">
      <c r="B8" t="s">
        <v>3</v>
      </c>
      <c r="C8" s="1">
        <v>10000</v>
      </c>
      <c r="F8" s="1"/>
    </row>
    <row r="9" spans="2:7">
      <c r="B9" t="s">
        <v>4</v>
      </c>
      <c r="C9" s="3">
        <v>0.5</v>
      </c>
    </row>
    <row r="10" spans="2:7">
      <c r="B10" t="s">
        <v>32</v>
      </c>
      <c r="C10" s="1">
        <v>4000</v>
      </c>
    </row>
    <row r="11" spans="2:7">
      <c r="B11" s="7"/>
      <c r="C11" s="7"/>
    </row>
    <row r="12" spans="2:7" ht="20.25" thickBot="1">
      <c r="B12" s="5" t="s">
        <v>16</v>
      </c>
      <c r="C12" s="5"/>
    </row>
    <row r="13" spans="2:7" ht="15.75" thickTop="1">
      <c r="B13" t="s">
        <v>17</v>
      </c>
      <c r="C13" s="3">
        <v>7.0000000000000007E-2</v>
      </c>
    </row>
    <row r="14" spans="2:7">
      <c r="B14" t="s">
        <v>18</v>
      </c>
      <c r="C14" s="3">
        <v>7.0000000000000007E-2</v>
      </c>
    </row>
    <row r="15" spans="2:7">
      <c r="B15" s="7" t="s">
        <v>13</v>
      </c>
      <c r="C15" s="8">
        <v>0.25</v>
      </c>
    </row>
    <row r="16" spans="2:7">
      <c r="B16" s="7" t="s">
        <v>14</v>
      </c>
      <c r="C16" s="8">
        <v>0.15</v>
      </c>
    </row>
    <row r="17" spans="2:3">
      <c r="B17" s="7"/>
      <c r="C17" s="8"/>
    </row>
    <row r="18" spans="2:3" ht="20.25" thickBot="1">
      <c r="B18" s="5" t="s">
        <v>19</v>
      </c>
      <c r="C18" s="5"/>
    </row>
    <row r="19" spans="2:3" ht="15.75" thickTop="1">
      <c r="B19" t="s">
        <v>8</v>
      </c>
      <c r="C19" s="1">
        <f>MIN(C8*C9, C10)</f>
        <v>4000</v>
      </c>
    </row>
    <row r="20" spans="2:3">
      <c r="B20" t="s">
        <v>9</v>
      </c>
      <c r="C20" s="1">
        <f>C19+C8</f>
        <v>14000</v>
      </c>
    </row>
    <row r="21" spans="2:3">
      <c r="B21" t="s">
        <v>10</v>
      </c>
      <c r="C21" s="6">
        <f>-FV(C13, C4-C3, C20,0, 0)</f>
        <v>1322451.0085324058</v>
      </c>
    </row>
    <row r="22" spans="2:3">
      <c r="B22" t="s">
        <v>12</v>
      </c>
      <c r="C22" s="6">
        <f>C21*C14</f>
        <v>92571.570597268423</v>
      </c>
    </row>
    <row r="23" spans="2:3">
      <c r="B23" t="s">
        <v>11</v>
      </c>
      <c r="C23" s="6">
        <f>C22/12</f>
        <v>7714.2975497723683</v>
      </c>
    </row>
    <row r="24" spans="2:3">
      <c r="B24" s="9" t="s">
        <v>15</v>
      </c>
      <c r="C24" s="10">
        <f>C23*(1-C16)</f>
        <v>6557.1529173065128</v>
      </c>
    </row>
    <row r="26" spans="2:3" ht="20.25" thickBot="1">
      <c r="B26" s="5" t="s">
        <v>20</v>
      </c>
      <c r="C26" s="5"/>
    </row>
    <row r="27" spans="2:3" ht="15.75" thickTop="1">
      <c r="B27" t="s">
        <v>24</v>
      </c>
      <c r="C27" s="6">
        <f>C8*(1-C15)</f>
        <v>7500</v>
      </c>
    </row>
    <row r="28" spans="2:3">
      <c r="B28" t="s">
        <v>23</v>
      </c>
      <c r="C28" s="1">
        <f>C27</f>
        <v>7500</v>
      </c>
    </row>
    <row r="29" spans="2:3">
      <c r="B29" t="s">
        <v>25</v>
      </c>
      <c r="C29" s="6">
        <f>-FV(C13, C4-C3, C28,0, 0)</f>
        <v>708455.89742807462</v>
      </c>
    </row>
    <row r="30" spans="2:3">
      <c r="B30" t="s">
        <v>22</v>
      </c>
      <c r="C30" s="6">
        <f>C29*C14</f>
        <v>49591.912819965226</v>
      </c>
    </row>
    <row r="31" spans="2:3">
      <c r="B31" t="s">
        <v>31</v>
      </c>
      <c r="C31" s="6">
        <f>C30/12</f>
        <v>4132.6594016637691</v>
      </c>
    </row>
    <row r="32" spans="2:3">
      <c r="B32" t="s">
        <v>21</v>
      </c>
      <c r="C32" s="1">
        <f>MIN(C27*C9, C10)</f>
        <v>3750</v>
      </c>
    </row>
    <row r="33" spans="2:3">
      <c r="B33" t="s">
        <v>26</v>
      </c>
      <c r="C33" s="6">
        <f>C32</f>
        <v>3750</v>
      </c>
    </row>
    <row r="34" spans="2:3">
      <c r="B34" t="s">
        <v>27</v>
      </c>
      <c r="C34" s="6">
        <f>-FV(C13, C4-C3, C33, 0, 0)</f>
        <v>354227.94871403731</v>
      </c>
    </row>
    <row r="35" spans="2:3">
      <c r="B35" t="s">
        <v>28</v>
      </c>
      <c r="C35" s="6">
        <f>C34*C14</f>
        <v>24795.956409982613</v>
      </c>
    </row>
    <row r="36" spans="2:3">
      <c r="B36" t="s">
        <v>29</v>
      </c>
      <c r="C36" s="6">
        <f>C35/12</f>
        <v>2066.3297008318846</v>
      </c>
    </row>
    <row r="37" spans="2:3">
      <c r="B37" t="s">
        <v>30</v>
      </c>
      <c r="C37" s="6">
        <f>C36*(1-C16)</f>
        <v>1756.3802457071017</v>
      </c>
    </row>
    <row r="38" spans="2:3">
      <c r="B38" s="9" t="s">
        <v>15</v>
      </c>
      <c r="C38" s="10">
        <f>C31+C37</f>
        <v>5889.0396473708706</v>
      </c>
    </row>
    <row r="40" spans="2:3">
      <c r="B40" t="s">
        <v>33</v>
      </c>
    </row>
    <row r="41" spans="2:3">
      <c r="B41" t="s">
        <v>34</v>
      </c>
    </row>
    <row r="42" spans="2:3">
      <c r="B42" t="s">
        <v>35</v>
      </c>
    </row>
    <row r="43" spans="2:3">
      <c r="B43" t="s">
        <v>36</v>
      </c>
    </row>
  </sheetData>
  <pageMargins left="0.7" right="0.7" top="0.75" bottom="0.75" header="0.3" footer="0.3"/>
  <pageSetup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Robby Grossman</dc:creator>
  <cp:lastModifiedBy>Robby Grossman</cp:lastModifiedBy>
  <dcterms:created xsi:type="dcterms:W3CDTF">2007-08-14T19:16:04Z</dcterms:created>
  <dcterms:modified xsi:type="dcterms:W3CDTF">2007-08-14T22:43:31Z</dcterms:modified>
</cp:coreProperties>
</file>